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490" windowWidth="15360" windowHeight="9000" activeTab="0"/>
  </bookViews>
  <sheets>
    <sheet name="Prijava cen - B" sheetId="1" r:id="rId1"/>
    <sheet name="Prazen obrazec B" sheetId="2" r:id="rId2"/>
  </sheets>
  <externalReferences>
    <externalReference r:id="rId5"/>
  </externalReferences>
  <definedNames>
    <definedName name="_xlnm.Print_Titles" localSheetId="0">'Prijava cen - B'!$1:$7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10" authorId="0">
      <text>
        <r>
          <rPr>
            <sz val="8"/>
            <rFont val="Tahoma"/>
            <family val="2"/>
          </rPr>
          <t>1 - originator
2 - generik, na trgu vsaj v dveh primerjalnih državah oziroma le v eni, v kateri ni originalnega zdravila
3 - generik, na trgu le v eni (ali nobeni) od primerjalnih držav
4 - podobno biološko zdravilo, na trgu  v  primerjalnih državah (eni ali več)
5 - podobno biološko zdravilo, ni na trgu v nobeni od primerjalnih držav, vendar na trgu v ostalih državah EU ali EGP
6 - podobno biološko zdravilo, ni na trgu v nobeni od primerjalnih držav, ostalih državah EU ali EGP
7 - paralelni uvoz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H3" authorId="0">
      <text>
        <r>
          <rPr>
            <sz val="8"/>
            <rFont val="Tahoma"/>
            <family val="2"/>
          </rPr>
          <t>1 - originator
2 - generik, na trgu vsaj v dveh primerjalnih državah oziroma le v eni, v kateri ni originalnega zdravila
3 - generik, na trgu le v eni (ali nobeni) od primerjalnih držav
4 - podobno biološko zdravilo, na trgu  v  primerjalnih državah (eni ali več)
5 - podobno biološko zdravilo, ni na trgu v nobeni od primerjalnih držav, vendar na trgu v ostalih državah EU ali EGP
6 - podobno biološko zdravilo, ni na trgu v nobeni od primerjalnih držav, ostalih državah EU ali EGP
7 - paralelni uvoz</t>
        </r>
      </text>
    </comment>
  </commentList>
</comments>
</file>

<file path=xl/sharedStrings.xml><?xml version="1.0" encoding="utf-8"?>
<sst xmlns="http://schemas.openxmlformats.org/spreadsheetml/2006/main" count="88" uniqueCount="52">
  <si>
    <t>Šifra zdravila</t>
  </si>
  <si>
    <t>Lastniško ime predlaganega zdravila, jakost, oblika in pakiranje</t>
  </si>
  <si>
    <t>ATC</t>
  </si>
  <si>
    <t>Originator - Generik</t>
  </si>
  <si>
    <t>Primerjalna cena</t>
  </si>
  <si>
    <t>Primerjalna država</t>
  </si>
  <si>
    <t>Lastniško ime primerjalnega zdravila, jakost, oblika in pakiranje</t>
  </si>
  <si>
    <t>Nemčija 1</t>
  </si>
  <si>
    <t>Nemčija 2</t>
  </si>
  <si>
    <t>ZAVEZANEC:</t>
  </si>
  <si>
    <t>Datum priprave podatkov:</t>
  </si>
  <si>
    <t>ZADEVA:</t>
  </si>
  <si>
    <t>Število osn.enot</t>
  </si>
  <si>
    <t>Cena iz publikacije</t>
  </si>
  <si>
    <t>Index</t>
  </si>
  <si>
    <t>Primerj.cena na osn.enoto</t>
  </si>
  <si>
    <t>Številka izdaje:</t>
  </si>
  <si>
    <t>10=8*9/100</t>
  </si>
  <si>
    <t>21=20 / 18</t>
  </si>
  <si>
    <t>B</t>
  </si>
  <si>
    <t>C</t>
  </si>
  <si>
    <t>D</t>
  </si>
  <si>
    <t>E</t>
  </si>
  <si>
    <t>F</t>
  </si>
  <si>
    <t>Francija 2</t>
  </si>
  <si>
    <t>Francija 1</t>
  </si>
  <si>
    <t>Avstrija 2</t>
  </si>
  <si>
    <t>Avstrija 1</t>
  </si>
  <si>
    <t>8=7*4</t>
  </si>
  <si>
    <t>13=12/5*100</t>
  </si>
  <si>
    <t>A</t>
  </si>
  <si>
    <t>Odstotek primerj.cene</t>
  </si>
  <si>
    <t>Datum prisotnosti na trgu</t>
  </si>
  <si>
    <t>Legenda:</t>
  </si>
  <si>
    <t>PEC - proizvajalčev element cene zdravila na debelo</t>
  </si>
  <si>
    <t>NDC - najvišja dovoljena cena zdravila na debelo</t>
  </si>
  <si>
    <t>*</t>
  </si>
  <si>
    <t>podatek za primerjalne države</t>
  </si>
  <si>
    <t>Primerjalna cena *</t>
  </si>
  <si>
    <t>Primerjalna cena na osn.enoto*</t>
  </si>
  <si>
    <t>Veljavna IVDC</t>
  </si>
  <si>
    <t>OBRAZEC B2 ZA IZRAČUN IZREDNE VIŠJE DOVOLJENE CENE ZDRAVILA NA DEBELO</t>
  </si>
  <si>
    <t>Warenverzeichnis (spletni vir)</t>
  </si>
  <si>
    <t>Predl. IVDC (€)</t>
  </si>
  <si>
    <t>PEC (€)</t>
  </si>
  <si>
    <t>Delež veletrgov. (€)</t>
  </si>
  <si>
    <t>Priloga 1</t>
  </si>
  <si>
    <t>Lauer-Taxe (spletni vir ali elektronska izdaja)</t>
  </si>
  <si>
    <t xml:space="preserve">ABDA  Datenbank </t>
  </si>
  <si>
    <t>Vidal (spletni vir ali izdajateljev licenčni vir)</t>
  </si>
  <si>
    <t>Verzija:
2021</t>
  </si>
  <si>
    <t>Erstattungskodex (elektronska izdaja ali spletni vir)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</si>
</sst>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;;;"/>
    <numFmt numFmtId="185" formatCode="000\-00\-0000"/>
    <numFmt numFmtId="186" formatCode="000000"/>
    <numFmt numFmtId="187" formatCode="[$-424]d\.\ mmmm\ yyyy"/>
    <numFmt numFmtId="188" formatCode="d/\ m/\ yyyy;@"/>
    <numFmt numFmtId="189" formatCode="d/m/yy;@"/>
    <numFmt numFmtId="190" formatCode="#,##0.000"/>
    <numFmt numFmtId="191" formatCode="#,##0.0000"/>
    <numFmt numFmtId="192" formatCode="#,##0.00000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sz val="9"/>
      <name val="Arial CE"/>
      <family val="0"/>
    </font>
    <font>
      <sz val="9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color indexed="10"/>
      <name val="Arial Narrow"/>
      <family val="2"/>
    </font>
    <font>
      <sz val="8"/>
      <color indexed="9"/>
      <name val="Arial Narrow"/>
      <family val="2"/>
    </font>
    <font>
      <sz val="8"/>
      <name val="Tahoma"/>
      <family val="2"/>
    </font>
    <font>
      <sz val="11"/>
      <name val="Arial"/>
      <family val="2"/>
    </font>
    <font>
      <b/>
      <sz val="10"/>
      <color indexed="10"/>
      <name val="Arial Narrow"/>
      <family val="2"/>
    </font>
    <font>
      <sz val="9"/>
      <color indexed="42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20"/>
      <name val="Arial Narrow"/>
      <family val="2"/>
    </font>
    <font>
      <sz val="16"/>
      <name val="Arial Narrow"/>
      <family val="2"/>
    </font>
    <font>
      <b/>
      <sz val="9"/>
      <color indexed="42"/>
      <name val="Arial Narrow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20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61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9C0006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21" borderId="8" applyNumberFormat="0" applyAlignment="0" applyProtection="0"/>
    <xf numFmtId="0" fontId="54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8" applyNumberFormat="0" applyAlignment="0" applyProtection="0"/>
    <xf numFmtId="0" fontId="56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right" vertical="center"/>
      <protection/>
    </xf>
    <xf numFmtId="4" fontId="7" fillId="34" borderId="10" xfId="0" applyNumberFormat="1" applyFont="1" applyFill="1" applyBorder="1" applyAlignment="1" applyProtection="1">
      <alignment horizontal="right" vertical="center"/>
      <protection/>
    </xf>
    <xf numFmtId="4" fontId="7" fillId="33" borderId="10" xfId="0" applyNumberFormat="1" applyFont="1" applyFill="1" applyBorder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7" fillId="34" borderId="11" xfId="0" applyFont="1" applyFill="1" applyBorder="1" applyAlignment="1" applyProtection="1">
      <alignment horizontal="right" vertical="center"/>
      <protection/>
    </xf>
    <xf numFmtId="4" fontId="7" fillId="34" borderId="11" xfId="0" applyNumberFormat="1" applyFont="1" applyFill="1" applyBorder="1" applyAlignment="1" applyProtection="1">
      <alignment horizontal="right" vertical="center"/>
      <protection/>
    </xf>
    <xf numFmtId="4" fontId="7" fillId="33" borderId="11" xfId="0" applyNumberFormat="1" applyFont="1" applyFill="1" applyBorder="1" applyAlignment="1" applyProtection="1">
      <alignment horizontal="right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7" fillId="34" borderId="12" xfId="0" applyFont="1" applyFill="1" applyBorder="1" applyAlignment="1" applyProtection="1">
      <alignment horizontal="right" vertical="center"/>
      <protection/>
    </xf>
    <xf numFmtId="4" fontId="7" fillId="34" borderId="12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vertical="center"/>
      <protection/>
    </xf>
    <xf numFmtId="4" fontId="15" fillId="0" borderId="0" xfId="0" applyNumberFormat="1" applyFont="1" applyBorder="1" applyAlignment="1">
      <alignment/>
    </xf>
    <xf numFmtId="0" fontId="18" fillId="0" borderId="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89" fontId="7" fillId="0" borderId="10" xfId="0" applyNumberFormat="1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49" fontId="21" fillId="34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49" fontId="21" fillId="34" borderId="12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21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10" fontId="4" fillId="4" borderId="0" xfId="0" applyNumberFormat="1" applyFont="1" applyFill="1" applyBorder="1" applyAlignment="1" applyProtection="1">
      <alignment horizontal="center" vertical="center" wrapText="1"/>
      <protection/>
    </xf>
    <xf numFmtId="4" fontId="4" fillId="4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10" fillId="28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189" fontId="10" fillId="28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10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indent="1"/>
    </xf>
    <xf numFmtId="0" fontId="1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28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right" vertical="center"/>
    </xf>
    <xf numFmtId="4" fontId="7" fillId="33" borderId="12" xfId="0" applyNumberFormat="1" applyFont="1" applyFill="1" applyBorder="1" applyAlignment="1">
      <alignment horizontal="right" vertical="center"/>
    </xf>
    <xf numFmtId="17" fontId="10" fillId="28" borderId="13" xfId="0" applyNumberFormat="1" applyFont="1" applyFill="1" applyBorder="1" applyAlignment="1">
      <alignment horizontal="left" vertical="center" wrapText="1"/>
    </xf>
    <xf numFmtId="0" fontId="10" fillId="28" borderId="14" xfId="0" applyFont="1" applyFill="1" applyBorder="1" applyAlignment="1">
      <alignment horizontal="left" vertical="center" wrapText="1"/>
    </xf>
    <xf numFmtId="14" fontId="4" fillId="0" borderId="15" xfId="0" applyNumberFormat="1" applyFont="1" applyBorder="1" applyAlignment="1">
      <alignment horizontal="left" vertical="top" wrapText="1" indent="1"/>
    </xf>
    <xf numFmtId="14" fontId="4" fillId="0" borderId="16" xfId="0" applyNumberFormat="1" applyFont="1" applyBorder="1" applyAlignment="1">
      <alignment horizontal="left" vertical="top" wrapText="1" indent="1"/>
    </xf>
    <xf numFmtId="14" fontId="4" fillId="0" borderId="17" xfId="0" applyNumberFormat="1" applyFont="1" applyBorder="1" applyAlignment="1">
      <alignment horizontal="left" vertical="top" wrapText="1" indent="1"/>
    </xf>
    <xf numFmtId="14" fontId="4" fillId="0" borderId="18" xfId="0" applyNumberFormat="1" applyFont="1" applyBorder="1" applyAlignment="1">
      <alignment horizontal="left" vertical="top" wrapText="1" indent="1"/>
    </xf>
    <xf numFmtId="189" fontId="10" fillId="28" borderId="13" xfId="0" applyNumberFormat="1" applyFont="1" applyFill="1" applyBorder="1" applyAlignment="1">
      <alignment horizontal="left" vertical="center" wrapText="1"/>
    </xf>
    <xf numFmtId="189" fontId="10" fillId="28" borderId="14" xfId="0" applyNumberFormat="1" applyFont="1" applyFill="1" applyBorder="1" applyAlignment="1">
      <alignment horizontal="left" vertical="center" wrapText="1"/>
    </xf>
    <xf numFmtId="0" fontId="7" fillId="0" borderId="13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8"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ec_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java cen - B"/>
      <sheetName val="Prazen obrazec B"/>
    </sheetNames>
    <definedNames>
      <definedName name="KopirajPrazenObrazec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P18"/>
  <sheetViews>
    <sheetView tabSelected="1" zoomScaleSheetLayoutView="100" workbookViewId="0" topLeftCell="A1">
      <selection activeCell="L10" sqref="L10"/>
    </sheetView>
  </sheetViews>
  <sheetFormatPr defaultColWidth="9.125" defaultRowHeight="12.75"/>
  <cols>
    <col min="1" max="1" width="2.00390625" style="1" customWidth="1"/>
    <col min="2" max="2" width="0.74609375" style="62" customWidth="1"/>
    <col min="3" max="3" width="9.50390625" style="63" customWidth="1"/>
    <col min="4" max="4" width="28.75390625" style="62" customWidth="1"/>
    <col min="5" max="14" width="7.75390625" style="62" customWidth="1"/>
    <col min="15" max="15" width="9.125" style="62" customWidth="1"/>
    <col min="16" max="16" width="7.75390625" style="62" customWidth="1"/>
    <col min="17" max="16384" width="9.125" style="62" customWidth="1"/>
  </cols>
  <sheetData>
    <row r="1" spans="1:16" s="76" customFormat="1" ht="38.25" customHeight="1">
      <c r="A1" s="69" t="s">
        <v>30</v>
      </c>
      <c r="B1" s="70"/>
      <c r="C1" s="71" t="s">
        <v>9</v>
      </c>
      <c r="D1" s="72"/>
      <c r="E1" s="73"/>
      <c r="F1" s="74"/>
      <c r="G1" s="74"/>
      <c r="H1" s="74"/>
      <c r="I1" s="74"/>
      <c r="J1" s="74"/>
      <c r="K1" s="74" t="s">
        <v>16</v>
      </c>
      <c r="L1" s="74"/>
      <c r="M1" s="74"/>
      <c r="N1" s="74"/>
      <c r="O1" s="74" t="s">
        <v>46</v>
      </c>
      <c r="P1" s="75" t="s">
        <v>50</v>
      </c>
    </row>
    <row r="2" spans="1:16" s="19" customFormat="1" ht="30" customHeight="1">
      <c r="A2" s="42" t="s">
        <v>19</v>
      </c>
      <c r="B2" s="20"/>
      <c r="C2" s="21" t="s">
        <v>11</v>
      </c>
      <c r="D2" s="22" t="s">
        <v>41</v>
      </c>
      <c r="E2" s="23"/>
      <c r="F2" s="23"/>
      <c r="G2" s="23"/>
      <c r="H2" s="23"/>
      <c r="I2" s="23"/>
      <c r="J2" s="23"/>
      <c r="K2" s="104" t="s">
        <v>47</v>
      </c>
      <c r="L2" s="105"/>
      <c r="M2" s="105"/>
      <c r="N2" s="106"/>
      <c r="O2" s="102"/>
      <c r="P2" s="103"/>
    </row>
    <row r="3" spans="1:16" s="76" customFormat="1" ht="19.5" customHeight="1">
      <c r="A3" s="69" t="s">
        <v>20</v>
      </c>
      <c r="B3" s="70"/>
      <c r="C3" s="74"/>
      <c r="D3" s="77"/>
      <c r="E3" s="74"/>
      <c r="F3" s="73"/>
      <c r="G3" s="74"/>
      <c r="H3" s="74"/>
      <c r="I3" s="74"/>
      <c r="J3" s="74"/>
      <c r="K3" s="104" t="s">
        <v>48</v>
      </c>
      <c r="L3" s="105"/>
      <c r="M3" s="105"/>
      <c r="N3" s="106"/>
      <c r="O3" s="102"/>
      <c r="P3" s="103"/>
    </row>
    <row r="4" spans="1:16" s="76" customFormat="1" ht="19.5" customHeight="1">
      <c r="A4" s="69" t="s">
        <v>21</v>
      </c>
      <c r="B4" s="70"/>
      <c r="C4" s="78"/>
      <c r="D4" s="79"/>
      <c r="E4" s="80"/>
      <c r="F4" s="98">
        <f>IF(AND(E4&gt;=10,E4&lt;=16),IF(E4=10,"Prva priglasitev v skladu s pravilnikom oblikovane cene (4. člen, 2. odst.)",IF(E4=11,"Priglasitev spremembe v skladu s pravilnikom oblikovane cene - polletno usklajevanje s cenami zdravil v primerjalnih državah (9. člen)",IF(E4=12,"Priglasitev spremembe v skladu s pravilnikom oblikovane cene - znižanje cene zaradi poslovnega interesa (11. člen)",IF(E4=13,"Vloga za pridobitev soglasje ministra za prekoračitev meril za oblikovanje cene (13. člen, 2. odst.)",IF(E4=14,"Priglasitev spremembe cene - soglasje ministra (13. člen, 4. odst.)",IF(E4=15,"Prva napoved cen zdravil s seznama zdravil z najvišjo priznano vrednostjo (10. člen)","Druga napoved cen zdravil s seznama zdravil z najvišjo priznano vrednostjo (10. člen)")))))),"")</f>
      </c>
      <c r="G4" s="99"/>
      <c r="H4" s="99"/>
      <c r="I4" s="99"/>
      <c r="J4" s="99"/>
      <c r="K4" s="104" t="s">
        <v>49</v>
      </c>
      <c r="L4" s="105"/>
      <c r="M4" s="105"/>
      <c r="N4" s="106"/>
      <c r="O4" s="96"/>
      <c r="P4" s="97"/>
    </row>
    <row r="5" spans="1:16" s="76" customFormat="1" ht="19.5" customHeight="1">
      <c r="A5" s="69" t="s">
        <v>22</v>
      </c>
      <c r="B5" s="70"/>
      <c r="C5" s="78"/>
      <c r="D5" s="79" t="s">
        <v>10</v>
      </c>
      <c r="E5" s="81">
        <v>44256</v>
      </c>
      <c r="F5" s="100"/>
      <c r="G5" s="101"/>
      <c r="H5" s="101"/>
      <c r="I5" s="101"/>
      <c r="J5" s="101"/>
      <c r="K5" s="82" t="s">
        <v>51</v>
      </c>
      <c r="L5" s="83"/>
      <c r="M5" s="74"/>
      <c r="N5" s="74"/>
      <c r="O5" s="96"/>
      <c r="P5" s="97"/>
    </row>
    <row r="6" spans="1:16" s="76" customFormat="1" ht="19.5" customHeight="1">
      <c r="A6" s="69" t="s">
        <v>23</v>
      </c>
      <c r="B6" s="70"/>
      <c r="C6" s="78"/>
      <c r="D6" s="79"/>
      <c r="E6" s="74"/>
      <c r="F6" s="74"/>
      <c r="G6" s="74"/>
      <c r="H6" s="74"/>
      <c r="I6" s="74"/>
      <c r="J6" s="74"/>
      <c r="K6" s="104" t="s">
        <v>42</v>
      </c>
      <c r="L6" s="105"/>
      <c r="M6" s="105"/>
      <c r="N6" s="106"/>
      <c r="O6" s="96"/>
      <c r="P6" s="97"/>
    </row>
    <row r="7" spans="1:16" s="76" customFormat="1" ht="19.5" customHeight="1">
      <c r="A7" s="69"/>
      <c r="B7" s="70"/>
      <c r="C7" s="78"/>
      <c r="D7" s="79"/>
      <c r="E7" s="74"/>
      <c r="F7" s="74"/>
      <c r="G7" s="74"/>
      <c r="H7" s="74"/>
      <c r="I7" s="74"/>
      <c r="J7" s="74"/>
      <c r="K7" s="84"/>
      <c r="L7" s="74"/>
      <c r="M7" s="70"/>
      <c r="N7" s="70"/>
      <c r="O7" s="85"/>
      <c r="P7" s="85"/>
    </row>
    <row r="8" spans="1:16" s="89" customFormat="1" ht="38.25">
      <c r="A8" s="86">
        <v>1</v>
      </c>
      <c r="B8" s="87"/>
      <c r="C8" s="88" t="s">
        <v>0</v>
      </c>
      <c r="D8" s="88" t="s">
        <v>1</v>
      </c>
      <c r="E8" s="88" t="s">
        <v>2</v>
      </c>
      <c r="F8" s="88" t="s">
        <v>12</v>
      </c>
      <c r="G8" s="88" t="s">
        <v>40</v>
      </c>
      <c r="H8" s="88" t="s">
        <v>3</v>
      </c>
      <c r="I8" s="88" t="s">
        <v>15</v>
      </c>
      <c r="J8" s="88" t="s">
        <v>4</v>
      </c>
      <c r="K8" s="88" t="s">
        <v>31</v>
      </c>
      <c r="L8" s="88" t="s">
        <v>44</v>
      </c>
      <c r="M8" s="88" t="s">
        <v>45</v>
      </c>
      <c r="N8" s="88" t="s">
        <v>43</v>
      </c>
      <c r="O8" s="88" t="s">
        <v>14</v>
      </c>
      <c r="P8" s="88" t="s">
        <v>32</v>
      </c>
    </row>
    <row r="9" spans="1:16" s="4" customFormat="1" ht="24" customHeight="1">
      <c r="A9" s="86">
        <v>2</v>
      </c>
      <c r="B9" s="87"/>
      <c r="C9" s="90">
        <v>1</v>
      </c>
      <c r="D9" s="90">
        <v>2</v>
      </c>
      <c r="E9" s="90">
        <v>3</v>
      </c>
      <c r="F9" s="90">
        <v>4</v>
      </c>
      <c r="G9" s="90">
        <v>5</v>
      </c>
      <c r="H9" s="90">
        <v>6</v>
      </c>
      <c r="I9" s="91">
        <v>7</v>
      </c>
      <c r="J9" s="91" t="s">
        <v>28</v>
      </c>
      <c r="K9" s="92">
        <v>9</v>
      </c>
      <c r="L9" s="92" t="s">
        <v>17</v>
      </c>
      <c r="M9" s="92">
        <v>11</v>
      </c>
      <c r="N9" s="93">
        <v>12</v>
      </c>
      <c r="O9" s="91" t="s">
        <v>29</v>
      </c>
      <c r="P9" s="90">
        <v>14</v>
      </c>
    </row>
    <row r="10" spans="1:16" s="5" customFormat="1" ht="31.5" customHeight="1">
      <c r="A10" s="43">
        <v>3</v>
      </c>
      <c r="B10" s="44">
        <f>C10</f>
        <v>0</v>
      </c>
      <c r="C10" s="45"/>
      <c r="D10" s="46"/>
      <c r="E10" s="47"/>
      <c r="F10" s="37"/>
      <c r="G10" s="48"/>
      <c r="H10" s="17"/>
      <c r="I10" s="11">
        <f>IF(AND(OR(H10=1,H10=3,H10=4,H10=6),SUM(H13:H18)&gt;0),MIN(H13:H18),IF(AND(OR(H10=2),SUM(I13:I18)&gt;0),AVERAGE(I13:I18),""))</f>
      </c>
      <c r="J10" s="11">
        <f>IF(AND(TYPE(I10*1)=1,F10&gt;0),(F10*I10),"")</f>
      </c>
      <c r="K10" s="18"/>
      <c r="L10" s="11">
        <f>IF(AND(TYPE(J10)=1,TYPE(K10)=1,J10&gt;0,K10&gt;0),ROUND(J10*K10,2),"")</f>
      </c>
      <c r="M10" s="11">
        <f>IF(AND(TYPE(L10)=1,L10&gt;0.005),(0.5+MIN(L10*0.011,27)),"")</f>
      </c>
      <c r="N10" s="11">
        <f>IF(AND(TYPE(L10)=1,TYPE(M10)=1,L10&gt;=0.005,M10&gt;0),ROUND(L10+M10,2),"")</f>
      </c>
      <c r="O10" s="11">
        <f>IF(AND(TYPE(G10)=1,TYPE(N10)=1,G10&gt;0,N10&gt;0),N10/G10*100,"")</f>
      </c>
      <c r="P10" s="49"/>
    </row>
    <row r="11" spans="1:16" s="6" customFormat="1" ht="37.5" customHeight="1">
      <c r="A11" s="43">
        <v>4</v>
      </c>
      <c r="B11" s="50">
        <f aca="true" t="shared" si="0" ref="B11:B18">B10</f>
        <v>0</v>
      </c>
      <c r="C11" s="12" t="s">
        <v>5</v>
      </c>
      <c r="D11" s="12" t="s">
        <v>6</v>
      </c>
      <c r="E11" s="12" t="s">
        <v>12</v>
      </c>
      <c r="F11" s="12" t="s">
        <v>13</v>
      </c>
      <c r="G11" s="41" t="s">
        <v>38</v>
      </c>
      <c r="H11" s="41" t="s">
        <v>39</v>
      </c>
      <c r="I11" s="39"/>
      <c r="J11" s="51"/>
      <c r="K11" s="66">
        <f>IF(L11&lt;&gt;"",L11/$J11,"")</f>
      </c>
      <c r="L11" s="67">
        <f>IF(N11&gt;0,ROUND(IF(AND(N11&gt;0,N11&lt;(2700/1.1+27.5)),(N11-0.5)/1.011,N11-27.5),2),"")</f>
      </c>
      <c r="M11" s="67">
        <f>IF(AND(TYPE(L11)=1,L11&gt;0.005),(0.5+MIN(L11*0.011,27)),"")</f>
      </c>
      <c r="N11" s="67"/>
      <c r="O11" s="51"/>
      <c r="P11" s="51"/>
    </row>
    <row r="12" spans="1:16" s="4" customFormat="1" ht="29.25" customHeight="1" thickBot="1">
      <c r="A12" s="43">
        <v>5</v>
      </c>
      <c r="B12" s="52">
        <f t="shared" si="0"/>
        <v>0</v>
      </c>
      <c r="C12" s="35">
        <v>16</v>
      </c>
      <c r="D12" s="35">
        <v>17</v>
      </c>
      <c r="E12" s="35">
        <v>18</v>
      </c>
      <c r="F12" s="35">
        <v>19</v>
      </c>
      <c r="G12" s="36">
        <v>20</v>
      </c>
      <c r="H12" s="36" t="s">
        <v>18</v>
      </c>
      <c r="I12" s="65"/>
      <c r="J12" s="51"/>
      <c r="K12" s="64"/>
      <c r="L12" s="68"/>
      <c r="M12" s="64"/>
      <c r="N12" s="53"/>
      <c r="O12" s="53"/>
      <c r="P12" s="53"/>
    </row>
    <row r="13" spans="1:16" s="7" customFormat="1" ht="21" thickTop="1">
      <c r="A13" s="43">
        <v>6</v>
      </c>
      <c r="B13" s="54">
        <f t="shared" si="0"/>
        <v>0</v>
      </c>
      <c r="C13" s="25" t="s">
        <v>27</v>
      </c>
      <c r="D13" s="26"/>
      <c r="E13" s="27"/>
      <c r="F13" s="28"/>
      <c r="G13" s="29">
        <f>IF(F13&lt;=0,"",IF(F13&lt;=76.8,IF(F13&lt;=26.99,IF(F13&lt;=13.7,IF(F13&lt;=9.58,F13*0.632,IF(F13=9.59,F13*0.6408,IF(AND(F13&gt;=9.6,F13&lt;=13.69),F13*0.6488,F13*0.654))),IF(AND(F13&gt;=13.71,F13&lt;=18.38),F13*0.6584,IF(F13=18.39,F13*0.6643,F13*0.6704))),IF(F13&lt;=76.06,IF(F13=27,F13*0.678,IF(AND(F13&gt;=27.01,F13&lt;=39.59),F13*0.6856,IF(F13=39.6,F13*0.6963,F13*0.707))),IF(F13=76.07,F13*0.7135,IF(AND(F13&gt;=76.08,F13&lt;=76.79),F13*0.72,F13*0.7347)))),IF(F13&lt;=216.82,IF(F13&lt;=141.6,IF(AND(F13&gt;=76.81,F13&lt;=122.99),F13*0.7493,IF(AND(F13&gt;=123,F13&lt;=123.01),F13*0.7652,IF(AND(F13&gt;=123.02,F13&lt;=141.59),F13*0.7811,F13*0.7948))),IF(AND(F13&gt;=141.61,F13&lt;=170.99),F13*0.8085,IF(F13=171,F13*0.8232,F13*0.8379))),IF(F13&lt;=370.99,IF(F13=216.83,F13*0.8437,IF(AND(F13&gt;=216.84,F13&lt;=219.99),F13*0.8496,IF(F13=220,F13*0.8657,F13*0.8817))),IF(F13=371,F13*0.8906,IF(AND(F13&gt;=371.01,F13&lt;=377.03),F13*0.8995,F13/1.039-23.74))))))</f>
      </c>
      <c r="H13" s="29">
        <f aca="true" t="shared" si="1" ref="H13:H18">IF(OR(E13&lt;=0,F13&lt;=0,G13&lt;=0),"",G13/E13)</f>
      </c>
      <c r="I13" s="65">
        <f>IF(SUM(H13:H14)&gt;0,AVERAGE(H13:H14),"")</f>
      </c>
      <c r="J13" s="51"/>
      <c r="K13" s="51"/>
      <c r="L13" s="51"/>
      <c r="M13" s="53"/>
      <c r="N13" s="53"/>
      <c r="O13" s="53"/>
      <c r="P13" s="53"/>
    </row>
    <row r="14" spans="1:16" s="7" customFormat="1" ht="21" thickBot="1">
      <c r="A14" s="55">
        <v>7</v>
      </c>
      <c r="B14" s="56">
        <f>B13</f>
        <v>0</v>
      </c>
      <c r="C14" s="30" t="s">
        <v>26</v>
      </c>
      <c r="D14" s="31"/>
      <c r="E14" s="32"/>
      <c r="F14" s="33"/>
      <c r="G14" s="34">
        <f>IF(F14&lt;=0,"",IF(F14&lt;=76.8,IF(F14&lt;=26.99,IF(F14&lt;=13.7,IF(F14&lt;=9.58,F14*0.632,IF(F14=9.59,F14*0.6408,IF(AND(F14&gt;=9.6,F14&lt;=13.69),F14*0.6488,F14*0.654))),IF(AND(F14&gt;=13.71,F14&lt;=18.38),F14*0.6584,IF(F14=18.39,F14*0.6643,F14*0.6704))),IF(F14&lt;=76.06,IF(F14=27,F14*0.678,IF(AND(F14&gt;=27.01,F14&lt;=39.59),F14*0.6856,IF(F14=39.6,F14*0.6963,F14*0.707))),IF(F14=76.07,F14*0.7135,IF(AND(F14&gt;=76.08,F14&lt;=76.79),F14*0.72,F14*0.7347)))),IF(F14&lt;=216.82,IF(F14&lt;=141.6,IF(AND(F14&gt;=76.81,F14&lt;=122.99),F14*0.7493,IF(AND(F14&gt;=123,F14&lt;=123.01),F14*0.7652,IF(AND(F14&gt;=123.02,F14&lt;=141.59),F14*0.7811,F14*0.7948))),IF(AND(F14&gt;=141.61,F14&lt;=170.99),F14*0.8085,IF(F14=171,F14*0.8232,F14*0.8379))),IF(F14&lt;=370.99,IF(F14=216.83,F14*0.8437,IF(AND(F14&gt;=216.84,F14&lt;=219.99),F14*0.8496,IF(F14=220,F14*0.8657,F14*0.8817))),IF(F14=371,F14*0.8906,IF(AND(F14&gt;=371.01,F14&lt;=377.03),F14*0.8995,F14/1.039-23.74))))))</f>
      </c>
      <c r="H14" s="34">
        <f t="shared" si="1"/>
      </c>
      <c r="I14" s="65"/>
      <c r="J14" s="51"/>
      <c r="K14" s="51"/>
      <c r="L14" s="51"/>
      <c r="M14" s="53"/>
      <c r="N14" s="53"/>
      <c r="O14" s="53"/>
      <c r="P14" s="53"/>
    </row>
    <row r="15" spans="1:16" s="7" customFormat="1" ht="21" thickTop="1">
      <c r="A15" s="57">
        <v>8</v>
      </c>
      <c r="B15" s="54">
        <f>B14</f>
        <v>0</v>
      </c>
      <c r="C15" s="25" t="s">
        <v>25</v>
      </c>
      <c r="D15" s="26"/>
      <c r="E15" s="27"/>
      <c r="F15" s="28"/>
      <c r="G15" s="94">
        <f>IF(F15&lt;=0,"",IF(F15&lt;=2.45,(F15/1.021-0.3)/1.1,IF(AND(F15&gt;=2.46,F15&lt;=5.09),(F15/1.021-0.0573-0.3)/1.07,IF(AND(F15&gt;=5.1,F15&lt;=26.7),(F15/1.021-0.0573)/1.1393,IF(AND(F15&gt;=26.71,F15&lt;=172.6),(F15/1.021-0.4008)/1.1243,IF(AND(F15&gt;=172.61,F15&lt;=537.12),(F15/1.021-1.1508)/1.1193,IF(AND(F15&gt;=537.13,F15&lt;=2103.41),(F15/1.021-1.1508-32.5)/1.05,(F15/1.021-97.6508-32.5)/1)))))))</f>
      </c>
      <c r="H15" s="29">
        <f t="shared" si="1"/>
      </c>
      <c r="I15" s="65">
        <f>IF(SUM(H15:H16)&gt;0,AVERAGE(H15:H16),"")</f>
      </c>
      <c r="J15" s="51"/>
      <c r="K15" s="40" t="s">
        <v>33</v>
      </c>
      <c r="L15" s="51"/>
      <c r="M15" s="53"/>
      <c r="N15" s="53"/>
      <c r="O15" s="53"/>
      <c r="P15" s="53"/>
    </row>
    <row r="16" spans="1:16" s="7" customFormat="1" ht="21" thickBot="1">
      <c r="A16" s="55">
        <v>9</v>
      </c>
      <c r="B16" s="56">
        <f>B15</f>
        <v>0</v>
      </c>
      <c r="C16" s="30" t="s">
        <v>24</v>
      </c>
      <c r="D16" s="31"/>
      <c r="E16" s="32"/>
      <c r="F16" s="33"/>
      <c r="G16" s="95">
        <f>IF(F16&lt;=0,"",IF(F16&lt;=2.45,(F16/1.021-0.3)/1.1,IF(AND(F16&gt;=2.46,F16&lt;=5.09),(F16/1.021-0.0573-0.3)/1.07,IF(AND(F16&gt;=5.1,F16&lt;=26.7),(F16/1.021-0.0573)/1.1393,IF(AND(F16&gt;=26.71,F16&lt;=172.6),(F16/1.021-0.4008)/1.1243,IF(AND(F16&gt;=172.61,F16&lt;=537.12),(F16/1.021-1.1508)/1.1193,IF(AND(F16&gt;=537.13,F16&lt;=2103.41),(F16/1.021-1.1508-32.5)/1.05,(F16/1.021-97.6508-32.5)/1)))))))</f>
      </c>
      <c r="H16" s="34">
        <f t="shared" si="1"/>
      </c>
      <c r="I16" s="65"/>
      <c r="J16" s="51"/>
      <c r="K16" s="58" t="s">
        <v>34</v>
      </c>
      <c r="L16" s="59"/>
      <c r="M16" s="53"/>
      <c r="N16" s="53"/>
      <c r="O16" s="53"/>
      <c r="P16" s="53"/>
    </row>
    <row r="17" spans="1:16" s="7" customFormat="1" ht="21" thickTop="1">
      <c r="A17" s="57">
        <v>10</v>
      </c>
      <c r="B17" s="54">
        <f>B16</f>
        <v>0</v>
      </c>
      <c r="C17" s="25" t="s">
        <v>7</v>
      </c>
      <c r="D17" s="26"/>
      <c r="E17" s="27"/>
      <c r="F17" s="28"/>
      <c r="G17" s="29">
        <f>IF(F17&lt;=0,"",MAX(F17-38.5,(F17-0.7)/1.0315))</f>
      </c>
      <c r="H17" s="29">
        <f t="shared" si="1"/>
      </c>
      <c r="I17" s="65">
        <f>IF(SUM(H17:H18)&gt;0,AVERAGE(H17:H18),"")</f>
      </c>
      <c r="J17" s="51"/>
      <c r="K17" s="58" t="s">
        <v>35</v>
      </c>
      <c r="L17" s="59"/>
      <c r="M17" s="53"/>
      <c r="N17" s="53"/>
      <c r="O17" s="53"/>
      <c r="P17" s="53"/>
    </row>
    <row r="18" spans="1:16" s="8" customFormat="1" ht="19.5">
      <c r="A18" s="43">
        <v>11</v>
      </c>
      <c r="B18" s="60">
        <f t="shared" si="0"/>
        <v>0</v>
      </c>
      <c r="C18" s="24" t="s">
        <v>8</v>
      </c>
      <c r="D18" s="13"/>
      <c r="E18" s="14"/>
      <c r="F18" s="15"/>
      <c r="G18" s="29">
        <f>IF(F18&lt;=0,"",MAX(F18-38.5,(F18-0.7)/1.0315))</f>
      </c>
      <c r="H18" s="16">
        <f t="shared" si="1"/>
      </c>
      <c r="I18" s="65"/>
      <c r="J18" s="51"/>
      <c r="K18" s="61" t="s">
        <v>36</v>
      </c>
      <c r="L18" s="59" t="s">
        <v>37</v>
      </c>
      <c r="M18" s="53"/>
      <c r="N18" s="53"/>
      <c r="O18" s="53"/>
      <c r="P18" s="53"/>
    </row>
  </sheetData>
  <sheetProtection formatCells="0" formatRows="0" insertRows="0"/>
  <mergeCells count="10">
    <mergeCell ref="O6:P6"/>
    <mergeCell ref="F4:J5"/>
    <mergeCell ref="O2:P2"/>
    <mergeCell ref="O3:P3"/>
    <mergeCell ref="O4:P4"/>
    <mergeCell ref="O5:P5"/>
    <mergeCell ref="K2:N2"/>
    <mergeCell ref="K3:N3"/>
    <mergeCell ref="K4:N4"/>
    <mergeCell ref="K6:N6"/>
  </mergeCells>
  <conditionalFormatting sqref="M10">
    <cfRule type="cellIs" priority="2" dxfId="6" operator="greaterThan" stopIfTrue="1">
      <formula>M11</formula>
    </cfRule>
  </conditionalFormatting>
  <conditionalFormatting sqref="E4">
    <cfRule type="cellIs" priority="1" dxfId="7" operator="notBetween" stopIfTrue="1">
      <formula>10</formula>
      <formula>16</formula>
    </cfRule>
  </conditionalFormatting>
  <printOptions horizontalCentered="1" verticalCentered="1"/>
  <pageMargins left="0.1968503937007874" right="0.2755905511811024" top="0.5905511811023623" bottom="0.5905511811023623" header="0.11811023622047245" footer="0.35433070866141736"/>
  <pageSetup horizontalDpi="600" verticalDpi="600" orientation="landscape" paperSize="9" r:id="rId3"/>
  <headerFooter alignWithMargins="0">
    <oddFooter>&amp;LPodpis odgovorne osebe:&amp;R&amp;P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P11"/>
  <sheetViews>
    <sheetView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2.00390625" style="1" customWidth="1"/>
    <col min="2" max="2" width="0.74609375" style="0" customWidth="1"/>
    <col min="3" max="3" width="8.125" style="2" customWidth="1"/>
    <col min="4" max="4" width="28.75390625" style="0" customWidth="1"/>
    <col min="5" max="16" width="7.75390625" style="0" customWidth="1"/>
  </cols>
  <sheetData>
    <row r="1" spans="1:16" s="3" customFormat="1" ht="38.25">
      <c r="A1" s="9">
        <v>1</v>
      </c>
      <c r="B1" s="38"/>
      <c r="C1" s="10" t="s">
        <v>0</v>
      </c>
      <c r="D1" s="10" t="s">
        <v>1</v>
      </c>
      <c r="E1" s="10" t="s">
        <v>2</v>
      </c>
      <c r="F1" s="10" t="s">
        <v>12</v>
      </c>
      <c r="G1" s="10" t="s">
        <v>40</v>
      </c>
      <c r="H1" s="10" t="s">
        <v>3</v>
      </c>
      <c r="I1" s="10" t="s">
        <v>15</v>
      </c>
      <c r="J1" s="10" t="s">
        <v>4</v>
      </c>
      <c r="K1" s="10" t="s">
        <v>31</v>
      </c>
      <c r="L1" s="10" t="s">
        <v>44</v>
      </c>
      <c r="M1" s="10" t="s">
        <v>45</v>
      </c>
      <c r="N1" s="10" t="s">
        <v>43</v>
      </c>
      <c r="O1" s="10" t="s">
        <v>14</v>
      </c>
      <c r="P1" s="10" t="s">
        <v>32</v>
      </c>
    </row>
    <row r="2" spans="1:16" s="4" customFormat="1" ht="30.75" customHeight="1">
      <c r="A2" s="86">
        <v>2</v>
      </c>
      <c r="B2" s="87"/>
      <c r="C2" s="90">
        <v>1</v>
      </c>
      <c r="D2" s="90">
        <v>2</v>
      </c>
      <c r="E2" s="90">
        <v>3</v>
      </c>
      <c r="F2" s="90">
        <v>4</v>
      </c>
      <c r="G2" s="90">
        <v>5</v>
      </c>
      <c r="H2" s="90">
        <v>6</v>
      </c>
      <c r="I2" s="91">
        <v>7</v>
      </c>
      <c r="J2" s="91" t="s">
        <v>28</v>
      </c>
      <c r="K2" s="92">
        <v>9</v>
      </c>
      <c r="L2" s="92" t="s">
        <v>17</v>
      </c>
      <c r="M2" s="92">
        <v>11</v>
      </c>
      <c r="N2" s="93">
        <v>12</v>
      </c>
      <c r="O2" s="91" t="s">
        <v>29</v>
      </c>
      <c r="P2" s="90">
        <v>14</v>
      </c>
    </row>
    <row r="3" spans="1:16" s="5" customFormat="1" ht="31.5" customHeight="1">
      <c r="A3" s="43">
        <v>3</v>
      </c>
      <c r="B3" s="44">
        <f>C3</f>
        <v>0</v>
      </c>
      <c r="C3" s="45"/>
      <c r="D3" s="46"/>
      <c r="E3" s="47"/>
      <c r="F3" s="37"/>
      <c r="G3" s="48"/>
      <c r="H3" s="17"/>
      <c r="I3" s="11">
        <f>IF(AND(OR(H3=1,H3=3,H3=4,H3=6),SUM(H6:H11)&gt;0),MIN(H6:H11),IF(AND(OR(H3=2),SUM(I6:I11)&gt;0),AVERAGE(I6:I11),""))</f>
      </c>
      <c r="J3" s="11">
        <f>IF(AND(TYPE(I3*1)=1,F3&gt;0),(F3*I3),"")</f>
      </c>
      <c r="K3" s="18"/>
      <c r="L3" s="11">
        <f>IF(AND(TYPE(J3)=1,TYPE(K3)=1,J3&gt;0,K3&gt;0),ROUND(J3*K3,2),"")</f>
      </c>
      <c r="M3" s="11">
        <f>IF(AND(TYPE(L3)=1,L3&gt;0.005),(0.5+MIN(L3*0.011,27)),"")</f>
      </c>
      <c r="N3" s="11">
        <f>IF(AND(TYPE(L3)=1,TYPE(M3)=1,L3&gt;=0.005,M3&gt;0),ROUND(L3+M3,2),"")</f>
      </c>
      <c r="O3" s="11">
        <f>IF(AND(TYPE(G3)=1,TYPE(N3)=1,G3&gt;0,N3&gt;0),N3/G3*100,"")</f>
      </c>
      <c r="P3" s="49"/>
    </row>
    <row r="4" spans="1:16" s="6" customFormat="1" ht="37.5" customHeight="1">
      <c r="A4" s="43">
        <v>4</v>
      </c>
      <c r="B4" s="50">
        <f aca="true" t="shared" si="0" ref="B4:B11">B3</f>
        <v>0</v>
      </c>
      <c r="C4" s="12" t="s">
        <v>5</v>
      </c>
      <c r="D4" s="12" t="s">
        <v>6</v>
      </c>
      <c r="E4" s="12" t="s">
        <v>12</v>
      </c>
      <c r="F4" s="12" t="s">
        <v>13</v>
      </c>
      <c r="G4" s="41" t="s">
        <v>38</v>
      </c>
      <c r="H4" s="41" t="s">
        <v>39</v>
      </c>
      <c r="I4" s="39"/>
      <c r="J4" s="51"/>
      <c r="K4" s="66">
        <f>IF(L4&lt;&gt;"",L4/$J4,"")</f>
      </c>
      <c r="L4" s="67">
        <f>IF(N4&gt;0,ROUND(IF(AND(N4&gt;0,N4&lt;(2700/1.1+27.5)),(N4-0.5)/1.011,N4-27.5),2),"")</f>
      </c>
      <c r="M4" s="67">
        <f>IF(AND(TYPE(L4)=1,L4&gt;0.005),(0.5+MIN(L4*0.011,27)),"")</f>
      </c>
      <c r="N4" s="67"/>
      <c r="O4" s="51"/>
      <c r="P4" s="51"/>
    </row>
    <row r="5" spans="1:16" s="4" customFormat="1" ht="29.25" customHeight="1" thickBot="1">
      <c r="A5" s="43">
        <v>5</v>
      </c>
      <c r="B5" s="52">
        <f t="shared" si="0"/>
        <v>0</v>
      </c>
      <c r="C5" s="35">
        <v>16</v>
      </c>
      <c r="D5" s="35">
        <v>17</v>
      </c>
      <c r="E5" s="35">
        <v>18</v>
      </c>
      <c r="F5" s="35">
        <v>19</v>
      </c>
      <c r="G5" s="36">
        <v>20</v>
      </c>
      <c r="H5" s="36" t="s">
        <v>18</v>
      </c>
      <c r="I5" s="65"/>
      <c r="J5" s="51"/>
      <c r="K5" s="64"/>
      <c r="L5" s="68"/>
      <c r="M5" s="64"/>
      <c r="N5" s="53"/>
      <c r="O5" s="53"/>
      <c r="P5" s="53"/>
    </row>
    <row r="6" spans="1:16" s="7" customFormat="1" ht="21" thickTop="1">
      <c r="A6" s="43">
        <v>6</v>
      </c>
      <c r="B6" s="54">
        <f t="shared" si="0"/>
        <v>0</v>
      </c>
      <c r="C6" s="25" t="s">
        <v>27</v>
      </c>
      <c r="D6" s="26"/>
      <c r="E6" s="27"/>
      <c r="F6" s="28"/>
      <c r="G6" s="29">
        <f>IF(F6&lt;=0,"",IF(F6&lt;=76.8,IF(F6&lt;=26.99,IF(F6&lt;=13.7,IF(F6&lt;=9.58,F6*0.632,IF(F6=9.59,F6*0.6408,IF(AND(F6&gt;=9.6,F6&lt;=13.69),F6*0.6488,F6*0.654))),IF(AND(F6&gt;=13.71,F6&lt;=18.38),F6*0.6584,IF(F6=18.39,F6*0.6643,F6*0.6704))),IF(F6&lt;=76.06,IF(F6=27,F6*0.678,IF(AND(F6&gt;=27.01,F6&lt;=39.59),F6*0.6856,IF(F6=39.6,F6*0.6963,F6*0.707))),IF(F6=76.07,F6*0.7135,IF(AND(F6&gt;=76.08,F6&lt;=76.79),F6*0.72,F6*0.7347)))),IF(F6&lt;=216.82,IF(F6&lt;=141.6,IF(AND(F6&gt;=76.81,F6&lt;=122.99),F6*0.7493,IF(AND(F6&gt;=123,F6&lt;=123.01),F6*0.7652,IF(AND(F6&gt;=123.02,F6&lt;=141.59),F6*0.7811,F6*0.7948))),IF(AND(F6&gt;=141.61,F6&lt;=170.99),F6*0.8085,IF(F6=171,F6*0.8232,F6*0.8379))),IF(F6&lt;=370.99,IF(F6=216.83,F6*0.8437,IF(AND(F6&gt;=216.84,F6&lt;=219.99),F6*0.8496,IF(F6=220,F6*0.8657,F6*0.8817))),IF(F6=371,F6*0.8906,IF(AND(F6&gt;=371.01,F6&lt;=377.03),F6*0.8995,F6/1.039-23.74))))))</f>
      </c>
      <c r="H6" s="29">
        <f aca="true" t="shared" si="1" ref="H6:H11">IF(OR(E6&lt;=0,F6&lt;=0,G6&lt;=0),"",G6/E6)</f>
      </c>
      <c r="I6" s="65">
        <f>IF(SUM(H6:H7)&gt;0,AVERAGE(H6:H7),"")</f>
      </c>
      <c r="J6" s="51"/>
      <c r="K6" s="51"/>
      <c r="L6" s="51"/>
      <c r="M6" s="53"/>
      <c r="N6" s="53"/>
      <c r="O6" s="53"/>
      <c r="P6" s="53"/>
    </row>
    <row r="7" spans="1:16" s="7" customFormat="1" ht="21" thickBot="1">
      <c r="A7" s="55">
        <v>7</v>
      </c>
      <c r="B7" s="56">
        <f>B6</f>
        <v>0</v>
      </c>
      <c r="C7" s="30" t="s">
        <v>26</v>
      </c>
      <c r="D7" s="31"/>
      <c r="E7" s="32"/>
      <c r="F7" s="33"/>
      <c r="G7" s="34">
        <f>IF(F7&lt;=0,"",IF(F7&lt;=76.8,IF(F7&lt;=26.99,IF(F7&lt;=13.7,IF(F7&lt;=9.58,F7*0.632,IF(F7=9.59,F7*0.6408,IF(AND(F7&gt;=9.6,F7&lt;=13.69),F7*0.6488,F7*0.654))),IF(AND(F7&gt;=13.71,F7&lt;=18.38),F7*0.6584,IF(F7=18.39,F7*0.6643,F7*0.6704))),IF(F7&lt;=76.06,IF(F7=27,F7*0.678,IF(AND(F7&gt;=27.01,F7&lt;=39.59),F7*0.6856,IF(F7=39.6,F7*0.6963,F7*0.707))),IF(F7=76.07,F7*0.7135,IF(AND(F7&gt;=76.08,F7&lt;=76.79),F7*0.72,F7*0.7347)))),IF(F7&lt;=216.82,IF(F7&lt;=141.6,IF(AND(F7&gt;=76.81,F7&lt;=122.99),F7*0.7493,IF(AND(F7&gt;=123,F7&lt;=123.01),F7*0.7652,IF(AND(F7&gt;=123.02,F7&lt;=141.59),F7*0.7811,F7*0.7948))),IF(AND(F7&gt;=141.61,F7&lt;=170.99),F7*0.8085,IF(F7=171,F7*0.8232,F7*0.8379))),IF(F7&lt;=370.99,IF(F7=216.83,F7*0.8437,IF(AND(F7&gt;=216.84,F7&lt;=219.99),F7*0.8496,IF(F7=220,F7*0.8657,F7*0.8817))),IF(F7=371,F7*0.8906,IF(AND(F7&gt;=371.01,F7&lt;=377.03),F7*0.8995,F7/1.039-23.74))))))</f>
      </c>
      <c r="H7" s="34">
        <f t="shared" si="1"/>
      </c>
      <c r="I7" s="65"/>
      <c r="J7" s="51"/>
      <c r="K7" s="51"/>
      <c r="L7" s="51"/>
      <c r="M7" s="53"/>
      <c r="N7" s="53"/>
      <c r="O7" s="53"/>
      <c r="P7" s="53"/>
    </row>
    <row r="8" spans="1:16" s="7" customFormat="1" ht="21" thickTop="1">
      <c r="A8" s="57">
        <v>8</v>
      </c>
      <c r="B8" s="54">
        <f>B7</f>
        <v>0</v>
      </c>
      <c r="C8" s="25" t="s">
        <v>25</v>
      </c>
      <c r="D8" s="26"/>
      <c r="E8" s="27"/>
      <c r="F8" s="28"/>
      <c r="G8" s="94">
        <f>IF(F8&lt;=0,"",IF(F8&lt;=2.45,(F8/1.021-0.3)/1.1,IF(AND(F8&gt;=2.46,F8&lt;=5.09),(F8/1.021-0.0573-0.3)/1.07,IF(AND(F8&gt;=5.1,F8&lt;=26.7),(F8/1.021-0.0573)/1.1393,IF(AND(F8&gt;=26.71,F8&lt;=172.6),(F8/1.021-0.4008)/1.1243,IF(AND(F8&gt;=172.61,F8&lt;=537.12),(F8/1.021-1.1508)/1.1193,IF(AND(F8&gt;=537.13,F8&lt;=2103.41),(F8/1.021-1.1508-32.5)/1.05,(F8/1.021-97.6508-32.5)/1)))))))</f>
      </c>
      <c r="H8" s="29">
        <f t="shared" si="1"/>
      </c>
      <c r="I8" s="65">
        <f>IF(SUM(H8:H9)&gt;0,AVERAGE(H8:H9),"")</f>
      </c>
      <c r="J8" s="51"/>
      <c r="K8" s="40" t="s">
        <v>33</v>
      </c>
      <c r="L8" s="51"/>
      <c r="M8" s="53"/>
      <c r="N8" s="53"/>
      <c r="O8" s="53"/>
      <c r="P8" s="53"/>
    </row>
    <row r="9" spans="1:16" s="7" customFormat="1" ht="21" thickBot="1">
      <c r="A9" s="55">
        <v>9</v>
      </c>
      <c r="B9" s="56">
        <f>B8</f>
        <v>0</v>
      </c>
      <c r="C9" s="30" t="s">
        <v>24</v>
      </c>
      <c r="D9" s="31"/>
      <c r="E9" s="32"/>
      <c r="F9" s="33"/>
      <c r="G9" s="95">
        <f>IF(F9&lt;=0,"",IF(F9&lt;=2.45,(F9/1.021-0.3)/1.1,IF(AND(F9&gt;=2.46,F9&lt;=5.09),(F9/1.021-0.0573-0.3)/1.07,IF(AND(F9&gt;=5.1,F9&lt;=26.7),(F9/1.021-0.0573)/1.1393,IF(AND(F9&gt;=26.71,F9&lt;=172.6),(F9/1.021-0.4008)/1.1243,IF(AND(F9&gt;=172.61,F9&lt;=537.12),(F9/1.021-1.1508)/1.1193,IF(AND(F9&gt;=537.13,F9&lt;=2103.41),(F9/1.021-1.1508-32.5)/1.05,(F9/1.021-97.6508-32.5)/1)))))))</f>
      </c>
      <c r="H9" s="34">
        <f t="shared" si="1"/>
      </c>
      <c r="I9" s="65"/>
      <c r="J9" s="51"/>
      <c r="K9" s="58" t="s">
        <v>34</v>
      </c>
      <c r="L9" s="59"/>
      <c r="M9" s="53"/>
      <c r="N9" s="53"/>
      <c r="O9" s="53"/>
      <c r="P9" s="53"/>
    </row>
    <row r="10" spans="1:16" s="7" customFormat="1" ht="21" thickTop="1">
      <c r="A10" s="57">
        <v>10</v>
      </c>
      <c r="B10" s="54">
        <f>B9</f>
        <v>0</v>
      </c>
      <c r="C10" s="25" t="s">
        <v>7</v>
      </c>
      <c r="D10" s="26"/>
      <c r="E10" s="27"/>
      <c r="F10" s="28"/>
      <c r="G10" s="29">
        <f>IF(F10&lt;=0,"",MAX(F10-38.5,(F10-0.7)/1.0315))</f>
      </c>
      <c r="H10" s="29">
        <f t="shared" si="1"/>
      </c>
      <c r="I10" s="65">
        <f>IF(SUM(H10:H11)&gt;0,AVERAGE(H10:H11),"")</f>
      </c>
      <c r="J10" s="51"/>
      <c r="K10" s="58" t="s">
        <v>35</v>
      </c>
      <c r="L10" s="59"/>
      <c r="M10" s="53"/>
      <c r="N10" s="53"/>
      <c r="O10" s="53"/>
      <c r="P10" s="53"/>
    </row>
    <row r="11" spans="1:16" s="8" customFormat="1" ht="19.5">
      <c r="A11" s="43">
        <v>11</v>
      </c>
      <c r="B11" s="60">
        <f t="shared" si="0"/>
        <v>0</v>
      </c>
      <c r="C11" s="24" t="s">
        <v>8</v>
      </c>
      <c r="D11" s="13"/>
      <c r="E11" s="14"/>
      <c r="F11" s="15"/>
      <c r="G11" s="29">
        <f>IF(F11&lt;=0,"",MAX(F11-38.5,(F11-0.7)/1.0315))</f>
      </c>
      <c r="H11" s="16">
        <f t="shared" si="1"/>
      </c>
      <c r="I11" s="65"/>
      <c r="J11" s="51"/>
      <c r="K11" s="61" t="s">
        <v>36</v>
      </c>
      <c r="L11" s="59" t="s">
        <v>37</v>
      </c>
      <c r="M11" s="53"/>
      <c r="N11" s="53"/>
      <c r="O11" s="53"/>
      <c r="P11" s="53"/>
    </row>
  </sheetData>
  <sheetProtection formatCells="0" formatRows="0" insertRows="0"/>
  <conditionalFormatting sqref="K5">
    <cfRule type="cellIs" priority="19" dxfId="7" operator="greaterThan" stopIfTrue="1">
      <formula>K8</formula>
    </cfRule>
  </conditionalFormatting>
  <conditionalFormatting sqref="O3">
    <cfRule type="cellIs" priority="20" dxfId="7" operator="greaterThan" stopIfTrue="1">
      <formula>100</formula>
    </cfRule>
  </conditionalFormatting>
  <conditionalFormatting sqref="H3">
    <cfRule type="cellIs" priority="21" dxfId="7" operator="notBetween" stopIfTrue="1">
      <formula>1</formula>
      <formula>7</formula>
    </cfRule>
  </conditionalFormatting>
  <conditionalFormatting sqref="M3">
    <cfRule type="cellIs" priority="2" dxfId="6" operator="greaterThan" stopIfTrue="1">
      <formula>M4</formula>
    </cfRule>
  </conditionalFormatting>
  <printOptions horizontalCentered="1" verticalCentered="1"/>
  <pageMargins left="0.1968503937007874" right="0.2755905511811024" top="0.5905511811023623" bottom="0.5905511811023623" header="0.11811023622047245" footer="0.35433070866141736"/>
  <pageSetup horizontalDpi="600" verticalDpi="600" orientation="landscape" paperSize="9" r:id="rId3"/>
  <headerFooter alignWithMargins="0">
    <oddFooter>&amp;R&amp;P / &amp;N</oddFooter>
  </headerFooter>
  <rowBreaks count="1" manualBreakCount="1">
    <brk id="1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 B</dc:title>
  <dc:subject>verzija02.02 sodelovanje JAZMP in ZZZS</dc:subject>
  <dc:creator>Vita</dc:creator>
  <cp:keywords/>
  <dc:description/>
  <cp:lastModifiedBy>Simona Mencej Bedrač</cp:lastModifiedBy>
  <cp:lastPrinted>2010-11-24T05:57:41Z</cp:lastPrinted>
  <dcterms:created xsi:type="dcterms:W3CDTF">2006-09-14T06:24:48Z</dcterms:created>
  <dcterms:modified xsi:type="dcterms:W3CDTF">2021-04-19T11:22:11Z</dcterms:modified>
  <cp:category/>
  <cp:version/>
  <cp:contentType/>
  <cp:contentStatus/>
</cp:coreProperties>
</file>